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Medrano - Личное представление" guid="{16AB5A85-9E32-4760-9C7C-C472E54D5189}" mergeInterval="0" personalView="1" maximized="1" windowWidth="1378" windowHeight="714" activeSheetId="2"/>
    <customWorkbookView name="Чибисова - Личное представление" guid="{36218FDC-D91E-4014-BC51-4C3A814596BD}" mergeInterval="0" personalView="1" maximized="1" windowWidth="1675" windowHeight="789" activeSheetId="5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<sst xmlns="http://schemas.openxmlformats.org/spreadsheetml/2006/main" count="27135" uniqueCount="779">
  <si>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</si>
  <si>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</si>
  <si>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</si>
  <si>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</si>
  <si>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</si>
  <si>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</si>
  <si>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</si>
  <si>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</si>
  <si>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</si>
  <si>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</si>
  <si>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</si>
  <si>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</si>
  <si>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</si>
  <si>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</si>
  <si>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</si>
  <si>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</si>
  <si>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</si>
  <si>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</si>
  <si>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</si>
  <si>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</si>
  <si>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</si>
  <si>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</si>
  <si>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</si>
  <si>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</si>
  <si>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</si>
  <si>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</si>
  <si>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</si>
  <si>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</si>
  <si>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</si>
  <si>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</si>
  <si>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</si>
  <si>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</si>
  <si>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</si>
  <si>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</si>
  <si>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</si>
  <si>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</si>
  <si>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</si>
  <si>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</si>
  <si>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</si>
  <si>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</si>
  <si>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</si>
  <si>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</si>
  <si>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</si>
  <si>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</si>
  <si>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</si>
  <si>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</si>
  <si>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</si>
  <si>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</si>
  <si>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</si>
  <si>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</si>
  <si>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</si>
  <si>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</si>
  <si>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</si>
  <si>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</si>
  <si>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</si>
  <si>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</si>
  <si>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</si>
  <si>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</si>
  <si>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</si>
  <si>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</si>
  <si>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</si>
  <si>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</si>
  <si>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</si>
  <si>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</si>
  <si>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</si>
  <si>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</si>
  <si>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</si>
  <si>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</si>
  <si>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</si>
  <si>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</si>
  <si>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</si>
  <si>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</si>
  <si>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</si>
  <si>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</si>
  <si>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</si>
  <si>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</si>
  <si>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</si>
  <si>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</si>
  <si>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</si>
  <si>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</si>
  <si>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</si>
  <si>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</si>
  <si>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</si>
  <si>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</si>
  <si>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</si>
  <si>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</si>
  <si>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</si>
  <si>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</si>
  <si>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</si>
  <si>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</si>
  <si>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</si>
  <si>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</si>
  <si>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</si>
  <si>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</si>
  <si>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</si>
  <si>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</si>
  <si>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</si>
  <si>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</si>
  <si>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</si>
  <si>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</si>
  <si>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</si>
  <si>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</si>
  <si>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</si>
  <si>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</si>
  <si>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</si>
  <si>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</si>
  <si>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</si>
  <si>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</si>
  <si>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</si>
  <si>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</si>
  <si>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</si>
  <si>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</si>
  <si>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</si>
  <si>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</si>
  <si>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</si>
  <si>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</si>
  <si>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</si>
  <si>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</si>
  <si>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</si>
  <si>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</si>
  <si>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</si>
  <si>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</si>
  <si>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</si>
  <si>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</si>
  <si>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</si>
  <si>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</si>
  <si>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</si>
  <si>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</si>
  <si>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</si>
  <si>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</si>
  <si>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</si>
  <si>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</si>
  <si>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</si>
  <si>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</si>
  <si>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</si>
  <si>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</si>
  <si>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</si>
  <si>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</si>
  <si>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</si>
  <si>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</si>
  <si>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</si>
  <si>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</si>
  <si>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</si>
  <si>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</si>
  <si>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</si>
  <si>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</si>
  <si>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</si>
  <si>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</si>
  <si>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</si>
  <si>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</si>
  <si>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</si>
  <si>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</si>
  <si>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</si>
  <si>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</si>
  <si>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</si>
  <si>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</si>
  <si>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</si>
  <si>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</si>
  <si>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</si>
  <si>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</si>
  <si>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</si>
  <si>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</si>
  <si>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</si>
  <si>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</si>
  <si>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</si>
  <si>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</si>
  <si>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</si>
  <si>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</si>
  <si>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</si>
  <si>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</si>
  <si>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</si>
  <si>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</si>
  <si>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</si>
  <si>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</si>
  <si>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</si>
  <si>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</si>
  <si>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</si>
  <si>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</si>
  <si>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</si>
  <si>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</si>
  <si>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</si>
  <si>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</si>
  <si>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</si>
  <si>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</si>
  <si>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</si>
  <si>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</si>
  <si>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</si>
  <si>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</si>
  <si>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</si>
  <si>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</si>
  <si>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</si>
  <si>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</si>
  <si>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</si>
  <si>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</si>
  <si>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</si>
  <si>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</si>
  <si>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</si>
  <si>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</si>
  <si>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</si>
  <si>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</si>
  <si>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</si>
  <si>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</si>
  <si>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</si>
  <si>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</si>
  <si>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</si>
  <si>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</si>
  <si>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</si>
  <si>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</si>
  <si>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</si>
  <si>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</si>
  <si>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</si>
  <si>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</si>
  <si>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</si>
  <si>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</si>
  <si>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</si>
  <si>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</si>
  <si>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</si>
  <si>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</si>
  <si>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</si>
  <si>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</si>
  <si>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</si>
  <si>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</si>
  <si>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</si>
  <si>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</si>
  <si>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</si>
  <si>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</si>
  <si>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</si>
  <si>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</si>
  <si>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</si>
  <si>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</si>
  <si>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</si>
  <si>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</si>
  <si>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</si>
  <si>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</si>
  <si>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</si>
  <si>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</si>
  <si>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</si>
  <si>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</si>
  <si>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</si>
  <si>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</si>
  <si>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</si>
  <si>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</si>
  <si>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</si>
  <si>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</si>
  <si>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</si>
  <si>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</si>
  <si>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</si>
  <si>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</si>
  <si>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</si>
  <si>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</si>
  <si>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</si>
  <si>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</si>
  <si>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</si>
  <si>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</si>
  <si>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</si>
  <si>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</si>
  <si>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</si>
  <si>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</si>
  <si>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</si>
  <si>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</si>
  <si>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</si>
  <si>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</si>
  <si>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</si>
  <si>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</si>
  <si>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</si>
  <si>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</si>
  <si>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</si>
  <si>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</si>
  <si>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</si>
  <si>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</si>
  <si>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</si>
  <si>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</si>
  <si>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</si>
  <si>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</si>
  <si>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</si>
  <si>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</si>
  <si>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</si>
  <si>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</si>
  <si>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</si>
  <si>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</si>
  <si>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</si>
  <si>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</si>
  <si>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</si>
  <si>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</si>
  <si>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</si>
  <si>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</si>
  <si>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</si>
  <si>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</si>
  <si>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</si>
  <si>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</si>
  <si>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</si>
  <si>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</si>
  <si>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</si>
  <si>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</si>
  <si>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</si>
  <si>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</si>
  <si>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</si>
  <si>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</si>
  <si>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</si>
  <si>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</si>
  <si>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</si>
  <si>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</si>
  <si>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</si>
  <si>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</si>
  <si>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</si>
  <si>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</si>
  <si>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</si>
  <si>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</si>
  <si>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</si>
  <si>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</si>
  <si>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</si>
  <si>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</si>
  <si>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</si>
  <si>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</si>
  <si>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</si>
  <si>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</si>
  <si>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</si>
  <si>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</si>
  <si>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</si>
  <si>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</si>
  <si>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</si>
  <si>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</si>
  <si>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</si>
  <si>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</si>
  <si>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</si>
  <si>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</si>
  <si>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</si>
  <si>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</si>
  <si>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</si>
  <si>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</si>
  <si>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</si>
  <si>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</si>
  <si>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</si>
  <si>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</si>
  <si>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</si>
  <si>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</si>
  <si>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</si>
  <si>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</si>
  <si>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</si>
  <si>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</si>
  <si>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</si>
  <si>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</si>
  <si>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</si>
  <si>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</si>
  <si>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</si>
  <si>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</si>
  <si>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</si>
  <si>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</si>
  <si>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</si>
  <si>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</si>
  <si>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</si>
  <si>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</si>
  <si>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</si>
  <si>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</si>
  <si>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</si>
  <si>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</si>
  <si>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</si>
  <si>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</si>
  <si>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</si>
  <si>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</si>
  <si>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</si>
  <si>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</si>
  <si>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</si>
  <si>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</si>
  <si>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</si>
  <si>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</si>
  <si>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</si>
  <si>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</si>
  <si>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</si>
  <si>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</si>
  <si>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</si>
  <si>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</si>
  <si>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</si>
  <si>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</si>
  <si>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</si>
  <si>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</si>
  <si>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</si>
  <si>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</si>
  <si>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</si>
  <si>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</si>
  <si>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</si>
  <si>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</si>
  <si>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</si>
  <si>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</si>
  <si>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</si>
  <si>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</si>
  <si>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</si>
  <si>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</si>
  <si>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</si>
  <si>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</si>
  <si>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</si>
  <si>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</si>
  <si>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</si>
  <si>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</si>
  <si>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</si>
  <si>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</si>
  <si>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</si>
  <si>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</si>
  <si>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</si>
  <si>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</si>
  <si>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</si>
  <si>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</si>
  <si>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</si>
  <si>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</si>
  <si>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</si>
  <si>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</si>
  <si>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</si>
  <si>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</si>
  <si>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</si>
  <si>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</si>
  <si>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</si>
  <si>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</si>
  <si>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</si>
  <si>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</si>
  <si>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</si>
  <si>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</si>
  <si>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</si>
  <si>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</si>
  <si>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</si>
  <si>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</si>
  <si>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</si>
  <si>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</si>
  <si>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</si>
  <si>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</si>
  <si>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</si>
  <si>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</si>
  <si>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</si>
  <si>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</si>
  <si>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</si>
  <si>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</si>
  <si>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</si>
  <si>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</si>
  <si>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</si>
  <si>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</si>
  <si>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</si>
  <si>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</si>
  <si>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</si>
  <si>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</si>
  <si>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</si>
  <si>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</si>
  <si>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</si>
  <si>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</si>
  <si>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</si>
  <si>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</si>
  <si>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</si>
  <si>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</si>
  <si>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</si>
  <si>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</si>
  <si>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</si>
  <si>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</si>
  <si>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</si>
  <si>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</si>
  <si>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</si>
  <si>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</si>
  <si>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</si>
  <si>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</si>
  <si>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</si>
  <si>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</si>
  <si>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</si>
  <si>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</si>
  <si>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</si>
  <si>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</si>
  <si>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</si>
  <si>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</si>
  <si>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</si>
  <si>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</si>
  <si>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</si>
  <si>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</si>
  <si>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</si>
  <si>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</si>
  <si>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</si>
  <si>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</si>
  <si>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</si>
  <si>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</si>
  <si>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</si>
  <si>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</si>
  <si>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</si>
  <si>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</si>
  <si>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</si>
  <si>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</si>
  <si>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</si>
  <si>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</si>
  <si>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</si>
  <si>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</si>
  <si>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</si>
  <si>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</si>
  <si>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</si>
  <si>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</si>
  <si>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</si>
  <si>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</si>
  <si>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</si>
  <si>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</si>
  <si>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</si>
  <si>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</si>
  <si>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</si>
  <si>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</si>
  <si>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</si>
  <si>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</si>
  <si>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</si>
  <si>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</si>
  <si>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</si>
  <si>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</si>
  <si>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</si>
  <si>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</si>
  <si>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</si>
  <si>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</si>
  <si>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</si>
  <si>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</si>
  <si>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</si>
  <si>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</si>
  <si>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</si>
  <si>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</si>
  <si>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</si>
  <si>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</si>
  <si>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</si>
  <si>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</si>
  <si>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</si>
  <si>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</si>
  <si>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</si>
  <si>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</si>
  <si>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</si>
  <si>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</si>
  <si>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</si>
  <si>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</si>
  <si>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</si>
  <si>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</si>
  <si>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</si>
  <si>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</si>
  <si>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</si>
  <si>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</si>
  <si>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</si>
  <si>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</si>
  <si>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</si>
  <si>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</si>
  <si>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</si>
  <si>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</si>
  <si>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</si>
  <si>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</si>
  <si>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</si>
  <si>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</si>
  <si>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</si>
  <si>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</si>
  <si>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</si>
  <si>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</si>
  <si>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</si>
  <si>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</si>
  <si>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</si>
  <si>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</si>
  <si>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</si>
  <si>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</si>
  <si>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</si>
  <si>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</si>
  <si>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</si>
  <si>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</si>
  <si>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</si>
  <si>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</si>
  <si>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</si>
  <si>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</si>
  <si>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</si>
  <si>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</si>
  <si>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</si>
  <si>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</si>
  <si>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</si>
  <si>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</si>
  <si>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</si>
  <si>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</si>
  <si>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</si>
  <si>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</si>
  <si>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</si>
  <si>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</si>
  <si>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</si>
  <si>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</si>
  <si>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</si>
  <si>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</si>
  <si>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</si>
  <si>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</si>
  <si>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</si>
  <si>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</si>
  <si>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</si>
  <si>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</si>
  <si>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</si>
  <si>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</si>
  <si>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</si>
  <si>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</si>
  <si>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</si>
  <si>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</si>
  <si>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</si>
  <si>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</si>
  <si>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</si>
  <si>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</si>
  <si>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</si>
  <si>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</si>
  <si>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</si>
  <si>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</si>
  <si>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</si>
  <si>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</si>
  <si>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</si>
  <si>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</si>
  <si>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</si>
  <si>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</si>
  <si>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</si>
  <si>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</si>
  <si>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</si>
  <si>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</si>
  <si>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</si>
  <si>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</si>
  <si>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</si>
  <si>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</si>
  <si>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</si>
  <si>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</si>
  <si>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</si>
  <si>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</si>
  <si>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</si>
  <si>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</si>
  <si>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</si>
  <si>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</si>
  <si>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</si>
  <si>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</si>
  <si>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</si>
  <si>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</si>
  <si>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</si>
  <si>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</si>
  <si>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</si>
  <si>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</si>
  <si>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</si>
  <si>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</si>
  <si>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</si>
  <si>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</si>
  <si>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</si>
  <si>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</si>
  <si>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</si>
  <si>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</si>
  <si>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</si>
  <si>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</si>
  <si>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</si>
  <si>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</si>
  <si>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</si>
  <si>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</si>
  <si>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</si>
  <si>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</si>
  <si>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</si>
  <si>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</si>
  <si>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</si>
  <si>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</si>
  <si>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</si>
  <si>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</si>
  <si>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</si>
  <si>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</si>
  <si>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</si>
  <si>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</si>
  <si>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</si>
  <si>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</si>
  <si>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</si>
  <si>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</si>
  <si>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</si>
  <si>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</si>
  <si>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</si>
  <si>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</si>
  <si>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</si>
  <si>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</si>
  <si>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</si>
  <si>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</si>
  <si>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</si>
  <si>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</si>
  <si>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</si>
  <si>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</si>
  <si>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</si>
  <si>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</si>
  <si>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</si>
  <si>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</si>
  <si>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</si>
  <si>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</si>
  <si>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</si>
  <si>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</si>
  <si>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</si>
  <si>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</si>
  <si>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</si>
  <si>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</si>
  <si>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</si>
  <si>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</si>
  <si>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</si>
  <si>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</si>
  <si>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</si>
  <si>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</si>
  <si>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</si>
  <si>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</si>
  <si>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</si>
  <si>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</si>
  <si>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</si>
  <si>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</si>
  <si>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</si>
  <si>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</si>
  <si>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</si>
  <si>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</si>
  <si>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</si>
  <si>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</si>
  <si>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</si>
  <si>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</si>
  <si>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</si>
  <si>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</si>
  <si>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</si>
  <si>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</si>
  <si>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</si>
  <si>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</si>
  <si>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</si>
  <si>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</si>
  <si>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</si>
  <si>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</si>
  <si>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</si>
  <si>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</si>
  <si>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</si>
  <si>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</si>
  <si>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</si>
  <si>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</si>
  <si>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</si>
  <si>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</si>
  <si>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</si>
  <si>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</si>
  <si>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</si>
  <si>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</si>
  <si>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</si>
  <si>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</si>
  <si>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</si>
  <si>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</si>
  <si>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</si>
  <si>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</si>
  <si>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</si>
  <si>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</si>
  <si>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</si>
  <si>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</si>
  <si>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</si>
  <si>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</si>
  <si>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</si>
  <si>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</si>
  <si>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>апрель, октябрь</t>
  </si>
  <si>
    <t xml:space="preserve"> сентябрь</t>
  </si>
  <si>
    <t xml:space="preserve"> март</t>
  </si>
  <si>
    <t xml:space="preserve"> июль</t>
  </si>
  <si>
    <t>июль, сентябрь</t>
  </si>
  <si>
    <t>дек, ноя, окт, фев, янв</t>
  </si>
  <si>
    <t>дек, мар, ноя, окт, фев</t>
  </si>
  <si>
    <t>июнь, сентябрь</t>
  </si>
  <si>
    <t xml:space="preserve"> январь</t>
  </si>
  <si>
    <t>апрель, июль</t>
  </si>
  <si>
    <t>2,7 | 2</t>
  </si>
  <si>
    <t>4,25 | 4</t>
  </si>
  <si>
    <t>апр, мар, сен</t>
  </si>
  <si>
    <t>1,6 | 22</t>
  </si>
  <si>
    <t>0,5 | 2</t>
  </si>
  <si>
    <t>1,1 | 1</t>
  </si>
  <si>
    <t>апрель, сентябрь</t>
  </si>
  <si>
    <t>1,25 | 1</t>
  </si>
  <si>
    <t>3,9 | 1</t>
  </si>
  <si>
    <t>29,7 | 4</t>
  </si>
  <si>
    <t>1 | 2</t>
  </si>
  <si>
    <t>февраль, январь</t>
  </si>
  <si>
    <t>ноябрь, январь</t>
  </si>
  <si>
    <t>дек, мар, ноя, окт</t>
  </si>
  <si>
    <t>3,4 | 10</t>
  </si>
  <si>
    <t>3,4 | 11</t>
  </si>
  <si>
    <t>№ 14 по ул. Гагарина за 2016 год</t>
  </si>
  <si>
    <t>март, апрель</t>
  </si>
  <si>
    <t xml:space="preserve"> декабрь</t>
  </si>
  <si>
    <t xml:space="preserve"> апрель апрель</t>
  </si>
  <si>
    <t>59 | 2</t>
  </si>
  <si>
    <t>2,2 | 1</t>
  </si>
  <si>
    <t>30 | 114</t>
  </si>
  <si>
    <t>30 | 24</t>
  </si>
  <si>
    <t>120,1 | 18</t>
  </si>
  <si>
    <t>120,1 | 15</t>
  </si>
  <si>
    <t>0,6005 | 1</t>
  </si>
  <si>
    <t>30,025 | 21</t>
  </si>
  <si>
    <t>30,025 | 5</t>
  </si>
  <si>
    <t>30,025 | 7</t>
  </si>
  <si>
    <t>120,1 | 22</t>
  </si>
  <si>
    <t>120,1 | 28</t>
  </si>
  <si>
    <t>734,7 | 2</t>
  </si>
  <si>
    <t>734,7 | 27</t>
  </si>
  <si>
    <t>7,347 |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</si>
</sst>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8" formatCode="#,##0.00&quot;р.&quot;"/>
    <numFmt numFmtId="169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8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8" fontId="1" fillId="0" borderId="0" xfId="0" applyNumberFormat="1" applyFont="1" applyFill="1" applyBorder="1" applyAlignment="1">
      <alignment horizontal="center" vertical="center"/>
    </xf>
    <xf numFmtId="168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8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8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8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8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8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8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8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8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8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8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8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8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8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8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9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40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7" t="s">
        <v>103</v>
      </c>
      <c r="B1" s="127"/>
      <c r="C1" s="127"/>
      <c r="D1" s="127"/>
      <c r="E1" s="127"/>
    </row>
    <row r="2" spans="1:5" x14ac:dyDescent="0.25">
      <c r="A2" s="129" t="s">
        <v>104</v>
      </c>
      <c r="B2" s="129"/>
      <c r="C2" s="129"/>
      <c r="D2" s="129"/>
      <c r="E2" s="129"/>
    </row>
    <row r="3" spans="1:5" x14ac:dyDescent="0.25">
      <c r="A3" s="129" t="s">
        <v>760</v>
      </c>
      <c r="B3" s="129"/>
      <c r="C3" s="129"/>
      <c r="D3" s="129"/>
      <c r="E3" s="129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42873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105758.42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110212.86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105487.91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105487.91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105487.91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110483.37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155344.6</v>
      </c>
      <c r="G28" s="18">
        <f>и_ср_начисл-и_ср_стоимость_факт</f>
        <v>-45131.740000000005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208843.95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263899.13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143.75107227220292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238348.93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191626.82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211601.68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340182.6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340182.6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527.45696954622372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11300.23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10056.33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10568.43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11300.23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11300.23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183.88382808755853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32232.86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26763.56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29511.510000000002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35744.89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35744.89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693.85824687413788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16450.760000000002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14830.89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12217.51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16450.760000000002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16450.760000000002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30" t="s">
        <v>283</v>
      </c>
      <c r="B86" s="130"/>
      <c r="C86" s="130"/>
      <c r="D86" s="130"/>
      <c r="E86" s="130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30" t="s">
        <v>289</v>
      </c>
      <c r="B91" s="130"/>
      <c r="C91" s="130"/>
      <c r="D91" s="130"/>
      <c r="E91" s="130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1"/>
    </customSheetView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  <mergeCell ref="A1:E1"/>
    <mergeCell ref="A26:E26"/>
    <mergeCell ref="A29:E29"/>
    <mergeCell ref="D27:E27"/>
    <mergeCell ref="A2:E2"/>
    <mergeCell ref="A3:E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1" sqref="B411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760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2804.6742679999998</v>
      </c>
      <c r="F6" s="40"/>
      <c r="I6" s="27">
        <f>E6/1.18</f>
        <v>2376.8425999999999</v>
      </c>
      <c r="J6" s="29">
        <f>[1]сумма!$Q$6</f>
        <v>12959.079134999998</v>
      </c>
      <c r="K6" s="29">
        <f>J6-I6</f>
        <v>10582.236534999998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192.91819999999998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0.13300000000000001</v>
      </c>
      <c r="E8" s="48">
        <v>192.91819999999998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355.22719999999998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1.62</v>
      </c>
      <c r="E25" s="48">
        <v>355.22719999999998</v>
      </c>
      <c r="F25" s="49" t="s">
        <v>734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932.53039999999999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0.624</v>
      </c>
      <c r="E43" s="48">
        <v>932.53039999999999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/>
      <c r="E44" s="48"/>
      <c r="F44" s="49"/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606.93606799999998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1.62</v>
      </c>
      <c r="E101" s="35">
        <v>606.93606799999998</v>
      </c>
      <c r="F101" s="33" t="s">
        <v>734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40.745399999999997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2.9899999999999999E-2</v>
      </c>
      <c r="E106" s="56">
        <v>40.745399999999997</v>
      </c>
      <c r="F106" s="49" t="s">
        <v>736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676.31700000000001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5.9799999999999999E-2</v>
      </c>
      <c r="E120" s="56">
        <v>261.18119999999999</v>
      </c>
      <c r="F120" s="49" t="s">
        <v>761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/>
      <c r="E148" s="48"/>
      <c r="F148" s="49"/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>
        <v>0.11</v>
      </c>
      <c r="E158" s="48">
        <v>415.13579999999996</v>
      </c>
      <c r="F158" s="49" t="s">
        <v>742</v>
      </c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20352.289128416</v>
      </c>
      <c r="F197" s="75"/>
      <c r="I197" s="27">
        <f>E197/1.18</f>
        <v>17247.702651200001</v>
      </c>
      <c r="J197" s="29">
        <f>[1]сумма!$Q$11</f>
        <v>31082.599499999997</v>
      </c>
      <c r="K197" s="29">
        <f>J197-I197</f>
        <v>13834.896848799995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20352.289128416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0.35879999999999995</v>
      </c>
      <c r="E199" s="35">
        <v>2492.0495519999999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2.5080000000000005</v>
      </c>
      <c r="E200" s="35">
        <v>5289.3263999999981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/>
      <c r="E202" s="35"/>
      <c r="F202" s="49"/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/>
      <c r="E203" s="35"/>
      <c r="F203" s="49"/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>
        <v>2</v>
      </c>
      <c r="E209" s="35">
        <v>1131.0536</v>
      </c>
      <c r="F209" s="49" t="s">
        <v>762</v>
      </c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1.52</v>
      </c>
      <c r="E210" s="35">
        <v>2662.6936000000001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14.41314</v>
      </c>
      <c r="E211" s="35">
        <v>8237.599176415999</v>
      </c>
      <c r="F211" s="49" t="s">
        <v>732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2</v>
      </c>
      <c r="E215" s="35">
        <v>539.56679999999994</v>
      </c>
      <c r="F215" s="49" t="s">
        <v>735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5313.5950666666658</v>
      </c>
      <c r="F232" s="33"/>
      <c r="I232" s="27">
        <f>E232/1.18</f>
        <v>4503.0466666666662</v>
      </c>
      <c r="J232" s="29">
        <f>[1]сумма!$M$13</f>
        <v>4000.8600000000006</v>
      </c>
      <c r="K232" s="29">
        <f>J232-I232</f>
        <v>-502.18666666666559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5313.5950666666658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>
        <v>2</v>
      </c>
      <c r="E250" s="35">
        <v>592.58026666666672</v>
      </c>
      <c r="F250" s="33" t="s">
        <v>763</v>
      </c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>
        <v>18</v>
      </c>
      <c r="E253" s="35">
        <v>4721.014799999999</v>
      </c>
      <c r="F253" s="33" t="s">
        <v>735</v>
      </c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7586.3045324149352</v>
      </c>
      <c r="F266" s="75"/>
      <c r="I266" s="27">
        <f>E266/1.18</f>
        <v>6429.0716376397759</v>
      </c>
      <c r="J266" s="29">
        <f>[1]сумма!$Q$15</f>
        <v>14033.079052204816</v>
      </c>
      <c r="K266" s="29">
        <f>J266-I266</f>
        <v>7604.0074145650397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7586.3045324149352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0.46329999999999999</v>
      </c>
      <c r="E268" s="35">
        <v>2147.3167999999996</v>
      </c>
      <c r="F268" s="33" t="s">
        <v>743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0.02</v>
      </c>
      <c r="E269" s="35">
        <v>337.59799999999996</v>
      </c>
      <c r="F269" s="33" t="s">
        <v>743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364.01819999999992</v>
      </c>
      <c r="F278" s="33" t="s">
        <v>737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>
        <v>2</v>
      </c>
      <c r="E296" s="35">
        <v>560.23326223078618</v>
      </c>
      <c r="F296" s="33" t="s">
        <v>742</v>
      </c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>
        <v>2</v>
      </c>
      <c r="E313" s="35">
        <v>1371.5310778181818</v>
      </c>
      <c r="F313" s="33" t="s">
        <v>742</v>
      </c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>
        <v>2</v>
      </c>
      <c r="E331" s="35">
        <v>652.54965454545447</v>
      </c>
      <c r="F331" s="33" t="s">
        <v>742</v>
      </c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15</v>
      </c>
      <c r="E335" s="35">
        <v>2153.0575378205126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15151.223599999998</v>
      </c>
      <c r="F338" s="75"/>
      <c r="I338" s="27">
        <f>E338/1.18</f>
        <v>12840.019999999999</v>
      </c>
      <c r="J338" s="29">
        <f>[1]сумма!$Q$17</f>
        <v>27117.06</v>
      </c>
      <c r="K338" s="29">
        <f>J338-I338</f>
        <v>14277.040000000003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15151.223599999998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744</v>
      </c>
      <c r="E340" s="84">
        <v>34.338000000000001</v>
      </c>
      <c r="F340" s="49" t="s">
        <v>741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745</v>
      </c>
      <c r="E342" s="48">
        <v>133.31640000000002</v>
      </c>
      <c r="F342" s="49" t="s">
        <v>746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747</v>
      </c>
      <c r="E343" s="84">
        <v>177.8614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748</v>
      </c>
      <c r="E344" s="84">
        <v>6.3011999999999997</v>
      </c>
      <c r="F344" s="49" t="s">
        <v>741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749</v>
      </c>
      <c r="E345" s="84">
        <v>3.4338000000000002</v>
      </c>
      <c r="F345" s="49" t="s">
        <v>735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764</v>
      </c>
      <c r="E346" s="48">
        <v>499.70640000000003</v>
      </c>
      <c r="F346" s="49" t="s">
        <v>750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751</v>
      </c>
      <c r="E347" s="48">
        <v>5.0621999999999998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 t="s">
        <v>765</v>
      </c>
      <c r="E348" s="84">
        <v>8.5549999999999997</v>
      </c>
      <c r="F348" s="49" t="s">
        <v>735</v>
      </c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766</v>
      </c>
      <c r="E349" s="48">
        <v>9361.4709999999995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767</v>
      </c>
      <c r="E351" s="48">
        <v>4523.6951999999992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752</v>
      </c>
      <c r="E353" s="84">
        <v>54.220999999999989</v>
      </c>
      <c r="F353" s="49" t="s">
        <v>735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753</v>
      </c>
      <c r="E354" s="48">
        <v>343.26199999999994</v>
      </c>
      <c r="F354" s="49" t="s">
        <v>746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27370.556649007129</v>
      </c>
      <c r="F355" s="75"/>
      <c r="I355" s="27">
        <f>E355/1.18</f>
        <v>23195.386990684008</v>
      </c>
      <c r="J355" s="29">
        <f>[1]сумма!$Q$19</f>
        <v>27334.060541112922</v>
      </c>
      <c r="K355" s="29">
        <f>J355-I355</f>
        <v>4138.6735504289136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13777.420399999999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754</v>
      </c>
      <c r="E357" s="89">
        <v>66.658199999999994</v>
      </c>
      <c r="F357" s="49" t="s">
        <v>755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768</v>
      </c>
      <c r="E358" s="89">
        <v>1419.9766</v>
      </c>
      <c r="F358" s="49" t="s">
        <v>739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769</v>
      </c>
      <c r="E359" s="89">
        <v>5154.1102000000001</v>
      </c>
      <c r="F359" s="49" t="s">
        <v>739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770</v>
      </c>
      <c r="E360" s="89">
        <v>179.15939999999998</v>
      </c>
      <c r="F360" s="49" t="s">
        <v>736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771</v>
      </c>
      <c r="E361" s="89">
        <v>384.19619999999998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772</v>
      </c>
      <c r="E362" s="89">
        <v>1260.4405999999999</v>
      </c>
      <c r="F362" s="49" t="s">
        <v>756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773</v>
      </c>
      <c r="E364" s="89">
        <v>4189.6135999999997</v>
      </c>
      <c r="F364" s="49" t="s">
        <v>757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774</v>
      </c>
      <c r="E365" s="89">
        <v>991.43599999999992</v>
      </c>
      <c r="F365" s="49" t="s">
        <v>718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/>
      <c r="E366" s="89"/>
      <c r="F366" s="49"/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/>
      <c r="E367" s="89"/>
      <c r="F367" s="49"/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/>
      <c r="E368" s="89"/>
      <c r="F368" s="49"/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/>
      <c r="E369" s="89"/>
      <c r="F369" s="49"/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/>
      <c r="E370" s="89"/>
      <c r="F370" s="49"/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758</v>
      </c>
      <c r="E371" s="89">
        <v>131.82959999999997</v>
      </c>
      <c r="F371" s="49" t="s">
        <v>740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/>
      <c r="E373" s="89"/>
      <c r="F373" s="49"/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13593.136249007126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775</v>
      </c>
      <c r="E375" s="93">
        <v>1269.3496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 t="s">
        <v>759</v>
      </c>
      <c r="E376" s="93">
        <v>26.726999999999997</v>
      </c>
      <c r="F376" s="49" t="s">
        <v>718</v>
      </c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/>
      <c r="E377" s="95"/>
      <c r="F377" s="49"/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/>
      <c r="E378" s="95"/>
      <c r="F378" s="49"/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/>
      <c r="E379" s="95"/>
      <c r="F379" s="49"/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776</v>
      </c>
      <c r="E380" s="95">
        <v>4875.2525999999998</v>
      </c>
      <c r="F380" s="49" t="s">
        <v>750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 t="s">
        <v>777</v>
      </c>
      <c r="E381" s="95">
        <v>7190.8020000000006</v>
      </c>
      <c r="F381" s="49" t="s">
        <v>718</v>
      </c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778</v>
      </c>
      <c r="E382" s="95">
        <v>224.1374490071268</v>
      </c>
      <c r="F382" s="49" t="s">
        <v>738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778</v>
      </c>
      <c r="E383" s="95">
        <v>6.8676000000000004</v>
      </c>
      <c r="F383" s="49" t="s">
        <v>738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/>
      <c r="E385" s="95"/>
      <c r="F385" s="49"/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7580.1665999999996</v>
      </c>
      <c r="F386" s="75"/>
      <c r="I386" s="27">
        <f>E386/1.18</f>
        <v>6423.87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7580.1665999999996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6778.1913999999988</v>
      </c>
      <c r="F388" s="75"/>
      <c r="I388" s="27">
        <f>E388/1.18</f>
        <v>5744.23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6778.1913999999988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62407.472815912173</v>
      </c>
      <c r="F390" s="75"/>
      <c r="I390" s="27">
        <f>E390/1.18</f>
        <v>52887.688827044214</v>
      </c>
      <c r="J390" s="27">
        <f>SUM(I6:I390)</f>
        <v>131647.85937323465</v>
      </c>
      <c r="K390" s="27">
        <f>J390*1.01330668353499*1.18</f>
        <v>157411.59381564829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62407.472815912173</v>
      </c>
      <c r="F391" s="49" t="s">
        <v>731</v>
      </c>
      <c r="I391" s="27">
        <f>E6+E197+E232+E266+E338+E355+E386+E388+E390</f>
        <v>155344.47406041689</v>
      </c>
      <c r="J391" s="27">
        <f>I391-K391</f>
        <v>-183819.30217830485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1"/>
    </customSheetView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2017-05-18T03:44:20Z</dcterms:modified>
</cp:coreProperties>
</file>